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8"/>
  <workbookPr showInkAnnotation="0" autoCompressPictures="0"/>
  <bookViews>
    <workbookView xWindow="0" yWindow="46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96" i="1" l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81" i="1"/>
  <c r="C80" i="1"/>
  <c r="H21" i="1"/>
  <c r="H48" i="1"/>
  <c r="H28" i="1"/>
  <c r="H46" i="1"/>
  <c r="H49" i="1"/>
  <c r="H50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G21" i="1"/>
  <c r="G48" i="1"/>
  <c r="G28" i="1"/>
  <c r="G46" i="1"/>
  <c r="G49" i="1"/>
  <c r="G50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F21" i="1"/>
  <c r="F48" i="1"/>
  <c r="F28" i="1"/>
  <c r="F46" i="1"/>
  <c r="F49" i="1"/>
  <c r="F50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E21" i="1"/>
  <c r="E48" i="1"/>
  <c r="E28" i="1"/>
  <c r="E46" i="1"/>
  <c r="E49" i="1"/>
  <c r="E50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D34" i="1"/>
  <c r="D36" i="1"/>
  <c r="D81" i="1"/>
  <c r="E34" i="1"/>
  <c r="E36" i="1"/>
  <c r="E81" i="1"/>
  <c r="F34" i="1"/>
  <c r="F36" i="1"/>
  <c r="F81" i="1"/>
  <c r="G34" i="1"/>
  <c r="G36" i="1"/>
  <c r="G81" i="1"/>
  <c r="H34" i="1"/>
  <c r="H36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C34" i="1"/>
  <c r="C36" i="1"/>
  <c r="D21" i="1"/>
  <c r="D48" i="1"/>
  <c r="D28" i="1"/>
  <c r="D46" i="1"/>
  <c r="D49" i="1"/>
  <c r="D50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80" i="1"/>
  <c r="E80" i="1"/>
  <c r="F80" i="1"/>
  <c r="G80" i="1"/>
  <c r="H80" i="1"/>
  <c r="D77" i="1"/>
  <c r="D51" i="1"/>
  <c r="E77" i="1"/>
  <c r="E51" i="1"/>
  <c r="F77" i="1"/>
  <c r="F51" i="1"/>
  <c r="G77" i="1"/>
  <c r="G51" i="1"/>
  <c r="H77" i="1"/>
  <c r="H51" i="1"/>
  <c r="D52" i="1"/>
  <c r="E52" i="1"/>
  <c r="F52" i="1"/>
  <c r="G52" i="1"/>
  <c r="H52" i="1"/>
  <c r="D100" i="1"/>
  <c r="D41" i="1"/>
  <c r="D43" i="1"/>
  <c r="D53" i="1"/>
  <c r="E100" i="1"/>
  <c r="E41" i="1"/>
  <c r="E43" i="1"/>
  <c r="E53" i="1"/>
  <c r="F100" i="1"/>
  <c r="F41" i="1"/>
  <c r="F43" i="1"/>
  <c r="F53" i="1"/>
  <c r="G100" i="1"/>
  <c r="G41" i="1"/>
  <c r="G43" i="1"/>
  <c r="G53" i="1"/>
  <c r="H100" i="1"/>
  <c r="H41" i="1"/>
  <c r="H43" i="1"/>
  <c r="H53" i="1"/>
  <c r="C21" i="1"/>
  <c r="C48" i="1"/>
  <c r="C28" i="1"/>
  <c r="C46" i="1"/>
  <c r="C49" i="1"/>
  <c r="C50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51" i="1"/>
  <c r="D20" i="1"/>
  <c r="E20" i="1"/>
  <c r="F20" i="1"/>
  <c r="G20" i="1"/>
  <c r="H20" i="1"/>
  <c r="D29" i="1"/>
  <c r="E29" i="1"/>
  <c r="F29" i="1"/>
  <c r="G29" i="1"/>
  <c r="H29" i="1"/>
  <c r="D32" i="1"/>
  <c r="E32" i="1"/>
  <c r="F32" i="1"/>
  <c r="G32" i="1"/>
  <c r="H32" i="1"/>
  <c r="D37" i="1"/>
  <c r="E37" i="1"/>
  <c r="F37" i="1"/>
  <c r="G37" i="1"/>
  <c r="H37" i="1"/>
  <c r="C100" i="1"/>
  <c r="C41" i="1"/>
  <c r="C52" i="1"/>
  <c r="C43" i="1"/>
  <c r="C53" i="1"/>
  <c r="C37" i="1"/>
  <c r="C32" i="1"/>
  <c r="C29" i="1"/>
  <c r="C20" i="1"/>
</calcChain>
</file>

<file path=xl/sharedStrings.xml><?xml version="1.0" encoding="utf-8"?>
<sst xmlns="http://schemas.openxmlformats.org/spreadsheetml/2006/main" count="116" uniqueCount="85">
  <si>
    <t>案件名</t>
    <rPh sb="0" eb="3">
      <t>アンケンメイ</t>
    </rPh>
    <phoneticPr fontId="2"/>
  </si>
  <si>
    <t>都道府県</t>
    <rPh sb="0" eb="4">
      <t>トドウフケン</t>
    </rPh>
    <phoneticPr fontId="2"/>
  </si>
  <si>
    <t>日射量地域</t>
    <rPh sb="0" eb="5">
      <t>ニッシャリョウチイキ</t>
    </rPh>
    <phoneticPr fontId="2"/>
  </si>
  <si>
    <t>パネル傾斜角</t>
    <rPh sb="3" eb="6">
      <t>ケイシャカク</t>
    </rPh>
    <phoneticPr fontId="2"/>
  </si>
  <si>
    <t>パネル方位角</t>
    <rPh sb="3" eb="6">
      <t>ホウイカク</t>
    </rPh>
    <phoneticPr fontId="2"/>
  </si>
  <si>
    <t>パネルメーカー</t>
    <phoneticPr fontId="2"/>
  </si>
  <si>
    <t>パネル型番</t>
    <rPh sb="3" eb="5">
      <t>カタバン</t>
    </rPh>
    <phoneticPr fontId="2"/>
  </si>
  <si>
    <t>パワコン型番</t>
    <rPh sb="4" eb="6">
      <t>カタバン</t>
    </rPh>
    <phoneticPr fontId="2"/>
  </si>
  <si>
    <t>パネル単価（W／円）</t>
    <rPh sb="3" eb="5">
      <t>タンカ</t>
    </rPh>
    <rPh sb="8" eb="9">
      <t>エン</t>
    </rPh>
    <phoneticPr fontId="2"/>
  </si>
  <si>
    <t>パワコン単価（W／円）</t>
    <rPh sb="4" eb="6">
      <t>タンカ</t>
    </rPh>
    <rPh sb="9" eb="10">
      <t>エン</t>
    </rPh>
    <phoneticPr fontId="2"/>
  </si>
  <si>
    <t>償却資産税</t>
    <rPh sb="0" eb="5">
      <t>ショウキャクシサンゼイ</t>
    </rPh>
    <phoneticPr fontId="2"/>
  </si>
  <si>
    <t>パワコン変換効率（％）</t>
    <rPh sb="4" eb="8">
      <t>ヘンカンコウリツ</t>
    </rPh>
    <phoneticPr fontId="2"/>
  </si>
  <si>
    <t>入力必須項目</t>
    <rPh sb="0" eb="6">
      <t>ニュウリョクヒッスコウモク</t>
    </rPh>
    <phoneticPr fontId="2"/>
  </si>
  <si>
    <t>新潟県</t>
    <rPh sb="0" eb="3">
      <t>ニイガタケン</t>
    </rPh>
    <phoneticPr fontId="2"/>
  </si>
  <si>
    <t>新潟市５０ｋW</t>
    <rPh sb="0" eb="2">
      <t>ニイガタケン</t>
    </rPh>
    <rPh sb="2" eb="3">
      <t>シ</t>
    </rPh>
    <phoneticPr fontId="2"/>
  </si>
  <si>
    <t>新潟</t>
    <rPh sb="0" eb="2">
      <t>ニイガタ</t>
    </rPh>
    <phoneticPr fontId="2"/>
  </si>
  <si>
    <t>Winaico</t>
    <phoneticPr fontId="2"/>
  </si>
  <si>
    <t>田淵電機</t>
    <rPh sb="0" eb="4">
      <t>タブチデンキ</t>
    </rPh>
    <phoneticPr fontId="2"/>
  </si>
  <si>
    <t>パネル１枚あたり出力（W)</t>
    <rPh sb="4" eb="5">
      <t>マイ</t>
    </rPh>
    <rPh sb="8" eb="10">
      <t>シュツリョク</t>
    </rPh>
    <phoneticPr fontId="2"/>
  </si>
  <si>
    <t>パネル枚数</t>
    <rPh sb="3" eb="5">
      <t>マイスウ</t>
    </rPh>
    <phoneticPr fontId="2"/>
  </si>
  <si>
    <t>過積載ロス率(%)</t>
    <rPh sb="0" eb="3">
      <t>カセキサイ</t>
    </rPh>
    <rPh sb="5" eb="6">
      <t>リツ</t>
    </rPh>
    <phoneticPr fontId="2"/>
  </si>
  <si>
    <t>温度、配線ロス率(%)</t>
    <rPh sb="0" eb="2">
      <t>オンド</t>
    </rPh>
    <rPh sb="3" eb="5">
      <t>ハイセン</t>
    </rPh>
    <rPh sb="7" eb="8">
      <t>リツ</t>
    </rPh>
    <phoneticPr fontId="2"/>
  </si>
  <si>
    <t>実質予想発電量</t>
    <rPh sb="0" eb="2">
      <t>ジッシツ</t>
    </rPh>
    <rPh sb="2" eb="7">
      <t>ヨソウハツデンリョウ</t>
    </rPh>
    <phoneticPr fontId="2"/>
  </si>
  <si>
    <t>パネル総出力（ｋW)</t>
    <rPh sb="3" eb="4">
      <t>ソウリョウ</t>
    </rPh>
    <rPh sb="4" eb="6">
      <t>シュツリョク</t>
    </rPh>
    <phoneticPr fontId="2"/>
  </si>
  <si>
    <t>WST-260P6</t>
    <phoneticPr fontId="2"/>
  </si>
  <si>
    <t>EPU-E-T99P-SF</t>
    <phoneticPr fontId="2"/>
  </si>
  <si>
    <t>自動計算項目</t>
    <rPh sb="0" eb="6">
      <t>ジドウケイサンコウモク</t>
    </rPh>
    <phoneticPr fontId="2"/>
  </si>
  <si>
    <t>パワコン総容量（ｋW)</t>
    <rPh sb="4" eb="5">
      <t>ソウゴウ</t>
    </rPh>
    <rPh sb="5" eb="7">
      <t>ヨウリョウ</t>
    </rPh>
    <phoneticPr fontId="2"/>
  </si>
  <si>
    <t>パワコン容量</t>
    <rPh sb="4" eb="6">
      <t>ヨウリョウ</t>
    </rPh>
    <phoneticPr fontId="2"/>
  </si>
  <si>
    <t>パワコン台数</t>
    <rPh sb="4" eb="6">
      <t>ダイスウ</t>
    </rPh>
    <phoneticPr fontId="2"/>
  </si>
  <si>
    <t>架台単価（W/円）</t>
    <rPh sb="0" eb="4">
      <t>カダイタンカ</t>
    </rPh>
    <rPh sb="7" eb="8">
      <t>エン</t>
    </rPh>
    <phoneticPr fontId="2"/>
  </si>
  <si>
    <t>20年分の賃料または土地購入費用（万円）</t>
    <rPh sb="2" eb="4">
      <t>ネンブン</t>
    </rPh>
    <rPh sb="5" eb="7">
      <t>チンリョウ</t>
    </rPh>
    <rPh sb="10" eb="14">
      <t>トチコウニュウヒ</t>
    </rPh>
    <rPh sb="14" eb="16">
      <t>ヒヨウ</t>
    </rPh>
    <rPh sb="17" eb="19">
      <t>マンエン</t>
    </rPh>
    <phoneticPr fontId="2"/>
  </si>
  <si>
    <t>部材総費用（万円）</t>
    <rPh sb="0" eb="2">
      <t>ブザイ</t>
    </rPh>
    <rPh sb="2" eb="5">
      <t>シセツソウヒヨウ</t>
    </rPh>
    <rPh sb="6" eb="8">
      <t>マンエン</t>
    </rPh>
    <phoneticPr fontId="2"/>
  </si>
  <si>
    <t>上記傾斜角および方位角における
１日あたりの平均日射量（ｋWh/㎡）</t>
    <rPh sb="0" eb="2">
      <t>ジョウキケイシャク</t>
    </rPh>
    <rPh sb="2" eb="5">
      <t>ケイシャカク</t>
    </rPh>
    <rPh sb="8" eb="11">
      <t>ホウイカク</t>
    </rPh>
    <rPh sb="17" eb="18">
      <t>ニチ</t>
    </rPh>
    <rPh sb="22" eb="24">
      <t>ヘイキン</t>
    </rPh>
    <rPh sb="24" eb="27">
      <t>ニッシャリョウ</t>
    </rPh>
    <rPh sb="32" eb="33">
      <t>ヘイベイ</t>
    </rPh>
    <phoneticPr fontId="2"/>
  </si>
  <si>
    <t>ロス無しでの予想発電量(kWh/年）</t>
    <rPh sb="2" eb="3">
      <t>ナ</t>
    </rPh>
    <rPh sb="6" eb="8">
      <t>ヨソウ</t>
    </rPh>
    <rPh sb="8" eb="11">
      <t>ハツデンリョウ</t>
    </rPh>
    <rPh sb="16" eb="17">
      <t>ネン</t>
    </rPh>
    <phoneticPr fontId="2"/>
  </si>
  <si>
    <t>売電収入</t>
    <rPh sb="0" eb="4">
      <t>バイデンシュウニュウ</t>
    </rPh>
    <phoneticPr fontId="2"/>
  </si>
  <si>
    <t>１年目</t>
    <phoneticPr fontId="2"/>
  </si>
  <si>
    <t>２年目</t>
    <phoneticPr fontId="2"/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</si>
  <si>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</si>
  <si>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</si>
  <si>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</si>
  <si>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</si>
  <si>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</si>
  <si>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</si>
  <si>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</si>
  <si>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</si>
  <si>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</si>
  <si>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</si>
  <si>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</si>
  <si>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</si>
  <si>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</si>
  <si>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</si>
  <si>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</si>
  <si>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</si>
  <si>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</si>
  <si>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</si>
  <si>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合計</t>
    <rPh sb="0" eb="2">
      <t>ゴウケイ</t>
    </rPh>
    <phoneticPr fontId="2"/>
  </si>
  <si>
    <t>償却資産税（２０年間　万円）</t>
    <rPh sb="0" eb="5">
      <t>ショウキャクシサンゼイ</t>
    </rPh>
    <phoneticPr fontId="2"/>
  </si>
  <si>
    <t>土地固定資産税（２０年間　万円）</t>
    <rPh sb="0" eb="2">
      <t>トチ</t>
    </rPh>
    <rPh sb="2" eb="7">
      <t>コテイシサンゼイ</t>
    </rPh>
    <phoneticPr fontId="2"/>
  </si>
  <si>
    <t>架台費用（税抜　万円　基礎含む）</t>
    <rPh sb="0" eb="2">
      <t>カダイ</t>
    </rPh>
    <rPh sb="2" eb="4">
      <t>ヒヨウ</t>
    </rPh>
    <rPh sb="5" eb="7">
      <t>ゼイヌキ</t>
    </rPh>
    <rPh sb="8" eb="10">
      <t>マンエン</t>
    </rPh>
    <rPh sb="11" eb="14">
      <t>キソフク</t>
    </rPh>
    <phoneticPr fontId="2"/>
  </si>
  <si>
    <t>パワコン総費用（税抜　万円）</t>
    <rPh sb="4" eb="7">
      <t>ソウヒヨウ</t>
    </rPh>
    <rPh sb="8" eb="10">
      <t>ゼイヌキ</t>
    </rPh>
    <rPh sb="11" eb="13">
      <t>マンエン</t>
    </rPh>
    <phoneticPr fontId="2"/>
  </si>
  <si>
    <t>パネル総費用（税抜　万円）</t>
    <rPh sb="3" eb="6">
      <t>ソウヒヨウ</t>
    </rPh>
    <rPh sb="7" eb="9">
      <t>ゼイヌキ</t>
    </rPh>
    <rPh sb="10" eb="12">
      <t>マンエン</t>
    </rPh>
    <phoneticPr fontId="2"/>
  </si>
  <si>
    <t>パネル劣化率（％/年）</t>
    <rPh sb="3" eb="6">
      <t>ネンヘイキンレッカリツ</t>
    </rPh>
    <rPh sb="9" eb="10">
      <t>ネン</t>
    </rPh>
    <phoneticPr fontId="2"/>
  </si>
  <si>
    <t>初年度予想売電収入（税抜　円）</t>
    <rPh sb="0" eb="3">
      <t>ショネンド</t>
    </rPh>
    <rPh sb="3" eb="9">
      <t>ヨソウバイデンシュウニュウ</t>
    </rPh>
    <rPh sb="10" eb="12">
      <t>ゼイヌキ</t>
    </rPh>
    <rPh sb="13" eb="14">
      <t>エン</t>
    </rPh>
    <phoneticPr fontId="2"/>
  </si>
  <si>
    <t>２０年の売電収入（税抜　円）</t>
    <rPh sb="9" eb="11">
      <t>ゼイヌキ</t>
    </rPh>
    <rPh sb="12" eb="13">
      <t>エン</t>
    </rPh>
    <phoneticPr fontId="2"/>
  </si>
  <si>
    <t>設置工事費用（税抜　万円 付帯工事含む）</t>
    <rPh sb="0" eb="6">
      <t>セッチヒヨウ</t>
    </rPh>
    <rPh sb="7" eb="9">
      <t>ゼイヌキ</t>
    </rPh>
    <rPh sb="10" eb="12">
      <t>マンエン</t>
    </rPh>
    <rPh sb="13" eb="18">
      <t>フタイコウジフク</t>
    </rPh>
    <phoneticPr fontId="2"/>
  </si>
  <si>
    <t>20年間の総コスト</t>
    <phoneticPr fontId="2"/>
  </si>
  <si>
    <t>設置費用(税抜　万円）</t>
    <rPh sb="0" eb="4">
      <t>セッチヒヨウ</t>
    </rPh>
    <rPh sb="5" eb="7">
      <t>ゼイヌキ</t>
    </rPh>
    <rPh sb="8" eb="10">
      <t>マンエン</t>
    </rPh>
    <phoneticPr fontId="2"/>
  </si>
  <si>
    <t>設置費用(税込　万円）</t>
    <rPh sb="0" eb="4">
      <t>セッチヒヨウ</t>
    </rPh>
    <rPh sb="5" eb="6">
      <t>ゼイヌキ</t>
    </rPh>
    <rPh sb="6" eb="7">
      <t>コミ</t>
    </rPh>
    <rPh sb="8" eb="10">
      <t>マンエン</t>
    </rPh>
    <phoneticPr fontId="2"/>
  </si>
  <si>
    <t>O&amp;M費用（税込　２０年間　万円）</t>
    <rPh sb="6" eb="8">
      <t>ゼイコミ</t>
    </rPh>
    <rPh sb="14" eb="16">
      <t>マンエン</t>
    </rPh>
    <phoneticPr fontId="2"/>
  </si>
  <si>
    <t>２０年の売電収入（税込　円）</t>
    <rPh sb="9" eb="10">
      <t>ゼイヌキ</t>
    </rPh>
    <rPh sb="10" eb="11">
      <t>コミ</t>
    </rPh>
    <rPh sb="12" eb="13">
      <t>エン</t>
    </rPh>
    <phoneticPr fontId="2"/>
  </si>
  <si>
    <t>年平均利回り(%)</t>
    <rPh sb="0" eb="5">
      <t>ネンヘイキンリマワリ</t>
    </rPh>
    <phoneticPr fontId="2"/>
  </si>
  <si>
    <t>パワコンメーカー</t>
    <phoneticPr fontId="2"/>
  </si>
  <si>
    <t>案件0（例）</t>
    <rPh sb="0" eb="2">
      <t>アンケン</t>
    </rPh>
    <rPh sb="4" eb="5">
      <t>レイ</t>
    </rPh>
    <phoneticPr fontId="2"/>
  </si>
  <si>
    <t>案件1</t>
    <phoneticPr fontId="2"/>
  </si>
  <si>
    <t>案件2</t>
    <phoneticPr fontId="2"/>
  </si>
  <si>
    <t>案件3</t>
    <phoneticPr fontId="2"/>
  </si>
  <si>
    <t>案件4</t>
    <phoneticPr fontId="2"/>
  </si>
  <si>
    <t>案件５</t>
    <rPh sb="0" eb="2">
      <t>アンケン５</t>
    </rPh>
    <phoneticPr fontId="2"/>
  </si>
  <si>
    <t>案件ナンバー</t>
    <rPh sb="0" eb="2">
      <t>アンケン</t>
    </rPh>
    <phoneticPr fontId="2"/>
  </si>
  <si>
    <t>太陽光発電投資案件簡易比較シート</t>
    <rPh sb="0" eb="9">
      <t>タイヨウコウハツデントウシアンケン</t>
    </rPh>
    <rPh sb="9" eb="13">
      <t>カンイヒカクシート</t>
    </rPh>
    <phoneticPr fontId="2"/>
  </si>
  <si>
    <t>参照用項目（任意）</t>
    <rPh sb="0" eb="5">
      <t>サンショウヨウコウモク</t>
    </rPh>
    <rPh sb="6" eb="8">
      <t>ニンイ</t>
    </rPh>
    <phoneticPr fontId="2"/>
  </si>
  <si>
    <t>s</t>
    <phoneticPr fontId="2"/>
  </si>
  <si>
    <t>FIT買取価格(税別）</t>
    <rPh sb="3" eb="7">
      <t>カイトリカカク</t>
    </rPh>
    <rPh sb="8" eb="10">
      <t>ゼイベツ</t>
    </rPh>
    <phoneticPr fontId="2"/>
  </si>
  <si>
    <t>任意入力項目（低圧の設備の一般的な値を入力してあります）</t>
    <rPh sb="0" eb="6">
      <t>ニンイニュウリョクコウモク</t>
    </rPh>
    <rPh sb="7" eb="9">
      <t>テイアツノ</t>
    </rPh>
    <rPh sb="10" eb="12">
      <t>セツビノ</t>
    </rPh>
    <rPh sb="13" eb="16">
      <t>イッパンテキナアタイヲ</t>
    </rPh>
    <rPh sb="19" eb="21">
      <t>ニュウリョクシテアリマス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</si>
</sst>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38" fontId="0" fillId="0" borderId="1" xfId="3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top"/>
    </xf>
    <xf numFmtId="176" fontId="0" fillId="5" borderId="3" xfId="0" applyNumberFormat="1" applyFill="1" applyBorder="1" applyAlignment="1">
      <alignment horizontal="center" vertical="top"/>
    </xf>
    <xf numFmtId="176" fontId="0" fillId="2" borderId="3" xfId="0" applyNumberForma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177" fontId="0" fillId="5" borderId="3" xfId="0" applyNumberFormat="1" applyFill="1" applyBorder="1" applyAlignment="1">
      <alignment horizontal="center" vertical="top"/>
    </xf>
    <xf numFmtId="38" fontId="0" fillId="5" borderId="3" xfId="3" applyFont="1" applyFill="1" applyBorder="1" applyAlignment="1">
      <alignment horizontal="center" vertical="top"/>
    </xf>
    <xf numFmtId="2" fontId="0" fillId="4" borderId="3" xfId="0" applyNumberFormat="1" applyFill="1" applyBorder="1" applyAlignment="1">
      <alignment horizontal="center" vertical="top"/>
    </xf>
    <xf numFmtId="38" fontId="0" fillId="5" borderId="3" xfId="0" applyNumberFormat="1" applyFill="1" applyBorder="1" applyAlignment="1">
      <alignment horizontal="center"/>
    </xf>
    <xf numFmtId="38" fontId="0" fillId="5" borderId="3" xfId="3" applyFon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0" fillId="0" borderId="3" xfId="0" applyBorder="1"/>
    <xf numFmtId="38" fontId="0" fillId="0" borderId="3" xfId="3" applyNumberFormat="1" applyFont="1" applyBorder="1"/>
    <xf numFmtId="38" fontId="0" fillId="0" borderId="3" xfId="0" applyNumberFormat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top"/>
    </xf>
    <xf numFmtId="176" fontId="0" fillId="2" borderId="2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177" fontId="0" fillId="5" borderId="2" xfId="0" applyNumberFormat="1" applyFill="1" applyBorder="1" applyAlignment="1">
      <alignment horizontal="center" vertical="top"/>
    </xf>
    <xf numFmtId="38" fontId="0" fillId="5" borderId="2" xfId="3" applyFont="1" applyFill="1" applyBorder="1" applyAlignment="1">
      <alignment horizontal="center" vertical="top"/>
    </xf>
    <xf numFmtId="2" fontId="0" fillId="4" borderId="2" xfId="0" applyNumberFormat="1" applyFill="1" applyBorder="1" applyAlignment="1">
      <alignment horizontal="center" vertical="top"/>
    </xf>
    <xf numFmtId="38" fontId="0" fillId="5" borderId="2" xfId="0" applyNumberFormat="1" applyFill="1" applyBorder="1" applyAlignment="1">
      <alignment horizontal="center"/>
    </xf>
    <xf numFmtId="38" fontId="0" fillId="5" borderId="2" xfId="3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0" borderId="2" xfId="0" applyBorder="1"/>
    <xf numFmtId="38" fontId="0" fillId="0" borderId="2" xfId="3" applyNumberFormat="1" applyFont="1" applyBorder="1"/>
    <xf numFmtId="38" fontId="0" fillId="0" borderId="2" xfId="0" applyNumberFormat="1" applyBorder="1"/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5" borderId="2" xfId="0" applyFill="1" applyBorder="1" applyAlignment="1" applyProtection="1">
      <alignment horizontal="center" vertical="top"/>
      <protection locked="0"/>
    </xf>
    <xf numFmtId="176" fontId="0" fillId="5" borderId="2" xfId="0" applyNumberFormat="1" applyFill="1" applyBorder="1" applyAlignment="1" applyProtection="1">
      <alignment horizontal="center" vertical="top"/>
      <protection locked="0"/>
    </xf>
  </cellXfs>
  <cellStyles count="24">
    <cellStyle name="ハイパーリンク" xfId="1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桁区切り" xfId="3" builtinId="6"/>
    <cellStyle name="標準" xfId="0" builtinId="0"/>
    <cellStyle name="表示済みのハイパーリンク" xfId="2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68" workbookViewId="0">
      <selection activeCell="D85" sqref="D85"/>
    </sheetView>
  </sheetViews>
  <sheetFormatPr baseColWidth="12" defaultRowHeight="18" x14ac:dyDescent="0"/>
  <cols>
    <col min="1" max="1" width="4.83203125" customWidth="1"/>
    <col min="2" max="2" width="40.1640625" bestFit="1" customWidth="1"/>
    <col min="3" max="3" width="17.33203125" bestFit="1" customWidth="1"/>
    <col min="4" max="4" width="12.83203125" customWidth="1"/>
  </cols>
  <sheetData>
    <row r="1" spans="2:8">
      <c r="B1" t="s">
        <v>80</v>
      </c>
    </row>
    <row r="3" spans="2:8">
      <c r="C3" s="3"/>
      <c r="D3" t="s">
        <v>12</v>
      </c>
    </row>
    <row r="4" spans="2:8">
      <c r="C4" s="4"/>
      <c r="D4" t="s">
        <v>84</v>
      </c>
    </row>
    <row r="5" spans="2:8">
      <c r="C5" s="5"/>
      <c r="D5" t="s">
        <v>81</v>
      </c>
    </row>
    <row r="6" spans="2:8">
      <c r="C6" s="6"/>
      <c r="D6" t="s">
        <v>26</v>
      </c>
    </row>
    <row r="8" spans="2:8">
      <c r="B8" s="7" t="s">
        <v>79</v>
      </c>
      <c r="C8" s="10" t="s">
        <v>73</v>
      </c>
      <c r="D8" s="27" t="s">
        <v>74</v>
      </c>
      <c r="E8" s="27" t="s">
        <v>75</v>
      </c>
      <c r="F8" s="27" t="s">
        <v>76</v>
      </c>
      <c r="G8" s="27" t="s">
        <v>77</v>
      </c>
      <c r="H8" s="27" t="s">
        <v>78</v>
      </c>
    </row>
    <row r="9" spans="2:8">
      <c r="B9" s="7" t="s">
        <v>0</v>
      </c>
      <c r="C9" s="11" t="s">
        <v>14</v>
      </c>
      <c r="D9" s="28"/>
      <c r="E9" s="28"/>
      <c r="F9" s="28"/>
      <c r="G9" s="28"/>
      <c r="H9" s="28"/>
    </row>
    <row r="10" spans="2:8">
      <c r="B10" s="7" t="s">
        <v>83</v>
      </c>
      <c r="C10" s="12">
        <v>32</v>
      </c>
      <c r="D10" s="29"/>
      <c r="E10" s="29"/>
      <c r="F10" s="29"/>
      <c r="G10" s="29"/>
      <c r="H10" s="29"/>
    </row>
    <row r="11" spans="2:8">
      <c r="B11" s="7" t="s">
        <v>1</v>
      </c>
      <c r="C11" s="11" t="s">
        <v>13</v>
      </c>
      <c r="D11" s="28"/>
      <c r="E11" s="28"/>
      <c r="F11" s="28"/>
      <c r="G11" s="28"/>
      <c r="H11" s="28"/>
    </row>
    <row r="12" spans="2:8">
      <c r="B12" s="7" t="s">
        <v>2</v>
      </c>
      <c r="C12" s="11" t="s">
        <v>15</v>
      </c>
      <c r="D12" s="28"/>
      <c r="E12" s="28"/>
      <c r="F12" s="28"/>
      <c r="G12" s="28"/>
      <c r="H12" s="28"/>
    </row>
    <row r="13" spans="2:8">
      <c r="B13" s="7" t="s">
        <v>3</v>
      </c>
      <c r="C13" s="11">
        <v>20</v>
      </c>
      <c r="D13" s="28"/>
      <c r="E13" s="28"/>
      <c r="F13" s="28"/>
      <c r="G13" s="28"/>
      <c r="H13" s="28"/>
    </row>
    <row r="14" spans="2:8">
      <c r="B14" s="7" t="s">
        <v>4</v>
      </c>
      <c r="C14" s="11">
        <v>0</v>
      </c>
      <c r="D14" s="28"/>
      <c r="E14" s="28"/>
      <c r="F14" s="28"/>
      <c r="G14" s="28"/>
      <c r="H14" s="28"/>
    </row>
    <row r="15" spans="2:8" ht="30">
      <c r="B15" s="8" t="s">
        <v>33</v>
      </c>
      <c r="C15" s="13">
        <v>3.55</v>
      </c>
      <c r="D15" s="30"/>
      <c r="E15" s="30"/>
      <c r="F15" s="30"/>
      <c r="G15" s="30"/>
      <c r="H15" s="30"/>
    </row>
    <row r="16" spans="2:8">
      <c r="B16" s="7" t="s">
        <v>5</v>
      </c>
      <c r="C16" s="11" t="s">
        <v>16</v>
      </c>
      <c r="D16" s="28"/>
      <c r="E16" s="28"/>
      <c r="F16" s="28"/>
      <c r="G16" s="28"/>
      <c r="H16" s="28"/>
    </row>
    <row r="17" spans="2:11">
      <c r="B17" s="7" t="s">
        <v>6</v>
      </c>
      <c r="C17" s="11" t="s">
        <v>24</v>
      </c>
      <c r="D17" s="28"/>
      <c r="E17" s="28"/>
      <c r="F17" s="28"/>
      <c r="G17" s="28"/>
      <c r="H17" s="28"/>
    </row>
    <row r="18" spans="2:11">
      <c r="B18" s="7" t="s">
        <v>18</v>
      </c>
      <c r="C18" s="12">
        <v>260</v>
      </c>
      <c r="D18" s="29"/>
      <c r="E18" s="29"/>
      <c r="F18" s="29"/>
      <c r="G18" s="29"/>
      <c r="H18" s="29"/>
    </row>
    <row r="19" spans="2:11">
      <c r="B19" s="7" t="s">
        <v>19</v>
      </c>
      <c r="C19" s="12">
        <v>250</v>
      </c>
      <c r="D19" s="29"/>
      <c r="E19" s="29"/>
      <c r="F19" s="29"/>
      <c r="G19" s="29"/>
      <c r="H19" s="29"/>
    </row>
    <row r="20" spans="2:11">
      <c r="B20" s="7" t="s">
        <v>8</v>
      </c>
      <c r="C20" s="14">
        <f>C22/C19/C18*10000</f>
        <v>70</v>
      </c>
      <c r="D20" s="48" t="e">
        <f t="shared" ref="D20:H20" si="0">D22/D19/D18*10000</f>
        <v>#DIV/0!</v>
      </c>
      <c r="E20" s="48" t="e">
        <f t="shared" si="0"/>
        <v>#DIV/0!</v>
      </c>
      <c r="F20" s="48" t="e">
        <f t="shared" si="0"/>
        <v>#DIV/0!</v>
      </c>
      <c r="G20" s="48" t="e">
        <f t="shared" si="0"/>
        <v>#DIV/0!</v>
      </c>
      <c r="H20" s="48" t="e">
        <f t="shared" si="0"/>
        <v>#DIV/0!</v>
      </c>
    </row>
    <row r="21" spans="2:11">
      <c r="B21" s="7" t="s">
        <v>23</v>
      </c>
      <c r="C21" s="15">
        <f>C18*C19/1000</f>
        <v>65</v>
      </c>
      <c r="D21" s="49">
        <f t="shared" ref="D21:H21" si="1">D18*D19/1000</f>
        <v>0</v>
      </c>
      <c r="E21" s="49">
        <f t="shared" si="1"/>
        <v>0</v>
      </c>
      <c r="F21" s="49">
        <f t="shared" si="1"/>
        <v>0</v>
      </c>
      <c r="G21" s="49">
        <f t="shared" si="1"/>
        <v>0</v>
      </c>
      <c r="H21" s="49">
        <f t="shared" si="1"/>
        <v>0</v>
      </c>
    </row>
    <row r="22" spans="2:11">
      <c r="B22" s="7" t="s">
        <v>61</v>
      </c>
      <c r="C22" s="16">
        <v>455</v>
      </c>
      <c r="D22" s="32"/>
      <c r="E22" s="32"/>
      <c r="F22" s="32"/>
      <c r="G22" s="32"/>
      <c r="H22" s="32"/>
    </row>
    <row r="23" spans="2:11">
      <c r="B23" s="7" t="s">
        <v>62</v>
      </c>
      <c r="C23" s="17">
        <v>0.5</v>
      </c>
      <c r="D23" s="33">
        <v>0.5</v>
      </c>
      <c r="E23" s="33">
        <v>0.5</v>
      </c>
      <c r="F23" s="33">
        <v>0.5</v>
      </c>
      <c r="G23" s="33">
        <v>0.5</v>
      </c>
      <c r="H23" s="33">
        <v>0.5</v>
      </c>
    </row>
    <row r="24" spans="2:11">
      <c r="B24" s="7" t="s">
        <v>72</v>
      </c>
      <c r="C24" s="11" t="s">
        <v>17</v>
      </c>
      <c r="D24" s="28"/>
      <c r="E24" s="28"/>
      <c r="F24" s="28"/>
      <c r="G24" s="28"/>
      <c r="H24" s="28"/>
    </row>
    <row r="25" spans="2:11">
      <c r="B25" s="7" t="s">
        <v>7</v>
      </c>
      <c r="C25" s="11" t="s">
        <v>25</v>
      </c>
      <c r="D25" s="28"/>
      <c r="E25" s="28"/>
      <c r="F25" s="28"/>
      <c r="G25" s="28"/>
      <c r="H25" s="28"/>
    </row>
    <row r="26" spans="2:11">
      <c r="B26" s="7" t="s">
        <v>28</v>
      </c>
      <c r="C26" s="11">
        <v>9.9</v>
      </c>
      <c r="D26" s="28"/>
      <c r="E26" s="28"/>
      <c r="F26" s="28"/>
      <c r="G26" s="28"/>
      <c r="H26" s="28"/>
    </row>
    <row r="27" spans="2:11">
      <c r="B27" s="7" t="s">
        <v>29</v>
      </c>
      <c r="C27" s="11">
        <v>5</v>
      </c>
      <c r="D27" s="28"/>
      <c r="E27" s="28"/>
      <c r="F27" s="28"/>
      <c r="G27" s="28"/>
      <c r="H27" s="28"/>
    </row>
    <row r="28" spans="2:11">
      <c r="B28" s="7" t="s">
        <v>27</v>
      </c>
      <c r="C28" s="14">
        <f>C26*C27</f>
        <v>49.5</v>
      </c>
      <c r="D28" s="31">
        <f t="shared" ref="D28:H28" si="2">D26*D27</f>
        <v>0</v>
      </c>
      <c r="E28" s="31">
        <f t="shared" si="2"/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</row>
    <row r="29" spans="2:11">
      <c r="B29" s="7" t="s">
        <v>9</v>
      </c>
      <c r="C29" s="14">
        <f>C30/C28*10</f>
        <v>30</v>
      </c>
      <c r="D29" s="31" t="e">
        <f t="shared" ref="D29:H29" si="3">D30/D28*10</f>
        <v>#DIV/0!</v>
      </c>
      <c r="E29" s="31" t="e">
        <f t="shared" si="3"/>
        <v>#DIV/0!</v>
      </c>
      <c r="F29" s="31" t="e">
        <f t="shared" si="3"/>
        <v>#DIV/0!</v>
      </c>
      <c r="G29" s="31" t="e">
        <f t="shared" si="3"/>
        <v>#DIV/0!</v>
      </c>
      <c r="H29" s="31" t="e">
        <f t="shared" si="3"/>
        <v>#DIV/0!</v>
      </c>
    </row>
    <row r="30" spans="2:11">
      <c r="B30" s="7" t="s">
        <v>60</v>
      </c>
      <c r="C30" s="12">
        <v>148.5</v>
      </c>
      <c r="D30" s="29"/>
      <c r="E30" s="29"/>
      <c r="F30" s="29"/>
      <c r="G30" s="29"/>
      <c r="H30" s="29"/>
    </row>
    <row r="31" spans="2:11">
      <c r="B31" s="7" t="s">
        <v>11</v>
      </c>
      <c r="C31" s="17">
        <v>95</v>
      </c>
      <c r="D31" s="33">
        <v>95</v>
      </c>
      <c r="E31" s="33">
        <v>95</v>
      </c>
      <c r="F31" s="33">
        <v>95</v>
      </c>
      <c r="G31" s="33">
        <v>95</v>
      </c>
      <c r="H31" s="33">
        <v>95</v>
      </c>
      <c r="K31" t="s">
        <v>82</v>
      </c>
    </row>
    <row r="32" spans="2:11">
      <c r="B32" s="7" t="s">
        <v>30</v>
      </c>
      <c r="C32" s="14">
        <f>C33/C21*10</f>
        <v>20</v>
      </c>
      <c r="D32" s="31" t="e">
        <f t="shared" ref="D32:H32" si="4">D33/D21*10</f>
        <v>#DIV/0!</v>
      </c>
      <c r="E32" s="31" t="e">
        <f t="shared" si="4"/>
        <v>#DIV/0!</v>
      </c>
      <c r="F32" s="31" t="e">
        <f t="shared" si="4"/>
        <v>#DIV/0!</v>
      </c>
      <c r="G32" s="31" t="e">
        <f t="shared" si="4"/>
        <v>#DIV/0!</v>
      </c>
      <c r="H32" s="31" t="e">
        <f t="shared" si="4"/>
        <v>#DIV/0!</v>
      </c>
    </row>
    <row r="33" spans="2:8">
      <c r="B33" s="7" t="s">
        <v>59</v>
      </c>
      <c r="C33" s="12">
        <v>130</v>
      </c>
      <c r="D33" s="29"/>
      <c r="E33" s="29"/>
      <c r="F33" s="29"/>
      <c r="G33" s="29"/>
      <c r="H33" s="29"/>
    </row>
    <row r="34" spans="2:8">
      <c r="B34" s="7" t="s">
        <v>32</v>
      </c>
      <c r="C34" s="18">
        <f>C33+C30+C22</f>
        <v>733.5</v>
      </c>
      <c r="D34" s="34">
        <f t="shared" ref="D34:H34" si="5">D33+D30+D22</f>
        <v>0</v>
      </c>
      <c r="E34" s="34">
        <f t="shared" si="5"/>
        <v>0</v>
      </c>
      <c r="F34" s="34">
        <f t="shared" si="5"/>
        <v>0</v>
      </c>
      <c r="G34" s="34">
        <f t="shared" si="5"/>
        <v>0</v>
      </c>
      <c r="H34" s="34">
        <f t="shared" si="5"/>
        <v>0</v>
      </c>
    </row>
    <row r="35" spans="2:8">
      <c r="B35" s="7" t="s">
        <v>65</v>
      </c>
      <c r="C35" s="12">
        <v>425</v>
      </c>
      <c r="D35" s="29"/>
      <c r="E35" s="29"/>
      <c r="F35" s="29"/>
      <c r="G35" s="29"/>
      <c r="H35" s="29"/>
    </row>
    <row r="36" spans="2:8">
      <c r="B36" s="7" t="s">
        <v>67</v>
      </c>
      <c r="C36" s="18">
        <f>C34+C35</f>
        <v>1158.5</v>
      </c>
      <c r="D36" s="34">
        <f t="shared" ref="D36:H36" si="6">D34+D35</f>
        <v>0</v>
      </c>
      <c r="E36" s="34">
        <f t="shared" si="6"/>
        <v>0</v>
      </c>
      <c r="F36" s="34">
        <f t="shared" si="6"/>
        <v>0</v>
      </c>
      <c r="G36" s="34">
        <f t="shared" si="6"/>
        <v>0</v>
      </c>
      <c r="H36" s="34">
        <f t="shared" si="6"/>
        <v>0</v>
      </c>
    </row>
    <row r="37" spans="2:8">
      <c r="B37" s="7" t="s">
        <v>68</v>
      </c>
      <c r="C37" s="18">
        <f>C36*1.08</f>
        <v>1251.18</v>
      </c>
      <c r="D37" s="34">
        <f t="shared" ref="D37:H37" si="7">D36*1.08</f>
        <v>0</v>
      </c>
      <c r="E37" s="34">
        <f t="shared" si="7"/>
        <v>0</v>
      </c>
      <c r="F37" s="34">
        <f t="shared" si="7"/>
        <v>0</v>
      </c>
      <c r="G37" s="34">
        <f t="shared" si="7"/>
        <v>0</v>
      </c>
      <c r="H37" s="34">
        <f t="shared" si="7"/>
        <v>0</v>
      </c>
    </row>
    <row r="38" spans="2:8">
      <c r="C38" s="2"/>
      <c r="D38" s="43"/>
      <c r="E38" s="43"/>
      <c r="F38" s="43"/>
      <c r="G38" s="43"/>
      <c r="H38" s="43"/>
    </row>
    <row r="39" spans="2:8">
      <c r="B39" s="7" t="s">
        <v>31</v>
      </c>
      <c r="C39" s="12">
        <v>200</v>
      </c>
      <c r="D39" s="29"/>
      <c r="E39" s="29"/>
      <c r="F39" s="29"/>
      <c r="G39" s="29"/>
      <c r="H39" s="29"/>
    </row>
    <row r="40" spans="2:8">
      <c r="B40" s="7" t="s">
        <v>58</v>
      </c>
      <c r="C40" s="17">
        <v>28</v>
      </c>
      <c r="D40" s="33">
        <v>28</v>
      </c>
      <c r="E40" s="33">
        <v>28</v>
      </c>
      <c r="F40" s="33">
        <v>28</v>
      </c>
      <c r="G40" s="33">
        <v>28</v>
      </c>
      <c r="H40" s="33">
        <v>28</v>
      </c>
    </row>
    <row r="41" spans="2:8">
      <c r="B41" s="7" t="s">
        <v>57</v>
      </c>
      <c r="C41" s="19">
        <f>C100/10000</f>
        <v>109.53149765201888</v>
      </c>
      <c r="D41" s="35">
        <f t="shared" ref="D41:H41" si="8">D100/10000</f>
        <v>0</v>
      </c>
      <c r="E41" s="35">
        <f t="shared" si="8"/>
        <v>0</v>
      </c>
      <c r="F41" s="35">
        <f t="shared" si="8"/>
        <v>0</v>
      </c>
      <c r="G41" s="35">
        <f t="shared" si="8"/>
        <v>0</v>
      </c>
      <c r="H41" s="35">
        <f t="shared" si="8"/>
        <v>0</v>
      </c>
    </row>
    <row r="42" spans="2:8">
      <c r="B42" s="7" t="s">
        <v>69</v>
      </c>
      <c r="C42" s="17">
        <v>432</v>
      </c>
      <c r="D42" s="33">
        <v>433</v>
      </c>
      <c r="E42" s="33">
        <v>434</v>
      </c>
      <c r="F42" s="33">
        <v>435</v>
      </c>
      <c r="G42" s="33">
        <v>436</v>
      </c>
      <c r="H42" s="33">
        <v>437</v>
      </c>
    </row>
    <row r="43" spans="2:8">
      <c r="B43" s="7" t="s">
        <v>66</v>
      </c>
      <c r="C43" s="18">
        <f>C36+C39+C40+C41+C42</f>
        <v>1928.031497652019</v>
      </c>
      <c r="D43" s="34">
        <f t="shared" ref="D43:H43" si="9">D36+D39+D40+D41+D42</f>
        <v>461</v>
      </c>
      <c r="E43" s="34">
        <f t="shared" si="9"/>
        <v>462</v>
      </c>
      <c r="F43" s="34">
        <f t="shared" si="9"/>
        <v>463</v>
      </c>
      <c r="G43" s="34">
        <f t="shared" si="9"/>
        <v>464</v>
      </c>
      <c r="H43" s="34">
        <f t="shared" si="9"/>
        <v>465</v>
      </c>
    </row>
    <row r="44" spans="2:8">
      <c r="C44" s="2"/>
      <c r="D44" s="43"/>
      <c r="E44" s="43"/>
      <c r="F44" s="43"/>
      <c r="G44" s="43"/>
      <c r="H44" s="43"/>
    </row>
    <row r="45" spans="2:8">
      <c r="B45" s="7" t="s">
        <v>21</v>
      </c>
      <c r="C45" s="17">
        <v>20</v>
      </c>
      <c r="D45" s="33">
        <v>20</v>
      </c>
      <c r="E45" s="33">
        <v>20</v>
      </c>
      <c r="F45" s="33">
        <v>20</v>
      </c>
      <c r="G45" s="33">
        <v>20</v>
      </c>
      <c r="H45" s="33">
        <v>20</v>
      </c>
    </row>
    <row r="46" spans="2:8">
      <c r="B46" s="7" t="s">
        <v>20</v>
      </c>
      <c r="C46" s="20">
        <f>(C18*C19/C28/1000)*6/2</f>
        <v>3.9393939393939394</v>
      </c>
      <c r="D46" s="36" t="e">
        <f t="shared" ref="D46:H46" si="10">(D18*D19/D28/1000)*6/2</f>
        <v>#DIV/0!</v>
      </c>
      <c r="E46" s="36" t="e">
        <f t="shared" si="10"/>
        <v>#DIV/0!</v>
      </c>
      <c r="F46" s="36" t="e">
        <f t="shared" si="10"/>
        <v>#DIV/0!</v>
      </c>
      <c r="G46" s="36" t="e">
        <f t="shared" si="10"/>
        <v>#DIV/0!</v>
      </c>
      <c r="H46" s="36" t="e">
        <f t="shared" si="10"/>
        <v>#DIV/0!</v>
      </c>
    </row>
    <row r="47" spans="2:8">
      <c r="C47" s="1"/>
      <c r="D47" s="44"/>
      <c r="E47" s="44"/>
      <c r="F47" s="44"/>
      <c r="G47" s="44"/>
      <c r="H47" s="44"/>
    </row>
    <row r="48" spans="2:8">
      <c r="B48" s="7" t="s">
        <v>34</v>
      </c>
      <c r="C48" s="19">
        <f t="shared" ref="C48:H48" si="11">C15*365*C21</f>
        <v>84223.75</v>
      </c>
      <c r="D48" s="35">
        <f t="shared" si="11"/>
        <v>0</v>
      </c>
      <c r="E48" s="35">
        <f t="shared" si="11"/>
        <v>0</v>
      </c>
      <c r="F48" s="35">
        <f t="shared" si="11"/>
        <v>0</v>
      </c>
      <c r="G48" s="35">
        <f t="shared" si="11"/>
        <v>0</v>
      </c>
      <c r="H48" s="35">
        <f t="shared" si="11"/>
        <v>0</v>
      </c>
    </row>
    <row r="49" spans="2:8">
      <c r="B49" s="7" t="s">
        <v>22</v>
      </c>
      <c r="C49" s="19">
        <f t="shared" ref="C49:H49" si="12">C48*(1-(C45+C46)/100)</f>
        <v>64061.094696969696</v>
      </c>
      <c r="D49" s="35" t="e">
        <f t="shared" si="12"/>
        <v>#DIV/0!</v>
      </c>
      <c r="E49" s="35" t="e">
        <f t="shared" si="12"/>
        <v>#DIV/0!</v>
      </c>
      <c r="F49" s="35" t="e">
        <f t="shared" si="12"/>
        <v>#DIV/0!</v>
      </c>
      <c r="G49" s="35" t="e">
        <f t="shared" si="12"/>
        <v>#DIV/0!</v>
      </c>
      <c r="H49" s="35" t="e">
        <f t="shared" si="12"/>
        <v>#DIV/0!</v>
      </c>
    </row>
    <row r="50" spans="2:8">
      <c r="B50" s="7" t="s">
        <v>63</v>
      </c>
      <c r="C50" s="19">
        <f t="shared" ref="C50:H50" si="13">C49*C10</f>
        <v>2049955.0303030303</v>
      </c>
      <c r="D50" s="35" t="e">
        <f t="shared" si="13"/>
        <v>#DIV/0!</v>
      </c>
      <c r="E50" s="35" t="e">
        <f t="shared" si="13"/>
        <v>#DIV/0!</v>
      </c>
      <c r="F50" s="35" t="e">
        <f t="shared" si="13"/>
        <v>#DIV/0!</v>
      </c>
      <c r="G50" s="35" t="e">
        <f t="shared" si="13"/>
        <v>#DIV/0!</v>
      </c>
      <c r="H50" s="35" t="e">
        <f t="shared" si="13"/>
        <v>#DIV/0!</v>
      </c>
    </row>
    <row r="51" spans="2:8">
      <c r="B51" s="9" t="s">
        <v>64</v>
      </c>
      <c r="C51" s="21">
        <f>C77</f>
        <v>39108845.159847543</v>
      </c>
      <c r="D51" s="37" t="e">
        <f t="shared" ref="D51:H51" si="14">D77</f>
        <v>#DIV/0!</v>
      </c>
      <c r="E51" s="37" t="e">
        <f t="shared" si="14"/>
        <v>#DIV/0!</v>
      </c>
      <c r="F51" s="37" t="e">
        <f t="shared" si="14"/>
        <v>#DIV/0!</v>
      </c>
      <c r="G51" s="37" t="e">
        <f t="shared" si="14"/>
        <v>#DIV/0!</v>
      </c>
      <c r="H51" s="37" t="e">
        <f t="shared" si="14"/>
        <v>#DIV/0!</v>
      </c>
    </row>
    <row r="52" spans="2:8">
      <c r="B52" s="9" t="s">
        <v>70</v>
      </c>
      <c r="C52" s="22">
        <f>C51*1.08</f>
        <v>42237552.772635348</v>
      </c>
      <c r="D52" s="38" t="e">
        <f t="shared" ref="D52:H52" si="15">D51*1.08</f>
        <v>#DIV/0!</v>
      </c>
      <c r="E52" s="38" t="e">
        <f t="shared" si="15"/>
        <v>#DIV/0!</v>
      </c>
      <c r="F52" s="38" t="e">
        <f t="shared" si="15"/>
        <v>#DIV/0!</v>
      </c>
      <c r="G52" s="38" t="e">
        <f t="shared" si="15"/>
        <v>#DIV/0!</v>
      </c>
      <c r="H52" s="38" t="e">
        <f t="shared" si="15"/>
        <v>#DIV/0!</v>
      </c>
    </row>
    <row r="53" spans="2:8">
      <c r="B53" s="7" t="s">
        <v>71</v>
      </c>
      <c r="C53" s="23">
        <f t="shared" ref="C53:H53" si="16">(C52-C43*10000)/(C43*10000)/20*100</f>
        <v>5.9535432445146181</v>
      </c>
      <c r="D53" s="39" t="e">
        <f t="shared" si="16"/>
        <v>#DIV/0!</v>
      </c>
      <c r="E53" s="39" t="e">
        <f t="shared" si="16"/>
        <v>#DIV/0!</v>
      </c>
      <c r="F53" s="39" t="e">
        <f t="shared" si="16"/>
        <v>#DIV/0!</v>
      </c>
      <c r="G53" s="39" t="e">
        <f t="shared" si="16"/>
        <v>#DIV/0!</v>
      </c>
      <c r="H53" s="39" t="e">
        <f t="shared" si="16"/>
        <v>#DIV/0!</v>
      </c>
    </row>
    <row r="54" spans="2:8">
      <c r="D54" s="45"/>
      <c r="E54" s="45"/>
      <c r="F54" s="45"/>
      <c r="G54" s="45"/>
      <c r="H54" s="45"/>
    </row>
    <row r="55" spans="2:8">
      <c r="D55" s="46"/>
      <c r="E55" s="46"/>
      <c r="F55" s="46"/>
      <c r="G55" s="46"/>
      <c r="H55" s="46"/>
    </row>
    <row r="56" spans="2:8">
      <c r="B56" s="7"/>
      <c r="C56" s="24" t="s">
        <v>35</v>
      </c>
      <c r="D56" s="40" t="s">
        <v>35</v>
      </c>
      <c r="E56" s="40" t="s">
        <v>35</v>
      </c>
      <c r="F56" s="40" t="s">
        <v>35</v>
      </c>
      <c r="G56" s="40" t="s">
        <v>35</v>
      </c>
      <c r="H56" s="40" t="s">
        <v>35</v>
      </c>
    </row>
    <row r="57" spans="2:8">
      <c r="B57" s="7" t="s">
        <v>36</v>
      </c>
      <c r="C57" s="19">
        <f>C50</f>
        <v>2049955.0303030303</v>
      </c>
      <c r="D57" s="35" t="e">
        <f t="shared" ref="D57:H57" si="17">D50</f>
        <v>#DIV/0!</v>
      </c>
      <c r="E57" s="35" t="e">
        <f t="shared" si="17"/>
        <v>#DIV/0!</v>
      </c>
      <c r="F57" s="35" t="e">
        <f t="shared" si="17"/>
        <v>#DIV/0!</v>
      </c>
      <c r="G57" s="35" t="e">
        <f t="shared" si="17"/>
        <v>#DIV/0!</v>
      </c>
      <c r="H57" s="35" t="e">
        <f t="shared" si="17"/>
        <v>#DIV/0!</v>
      </c>
    </row>
    <row r="58" spans="2:8">
      <c r="B58" s="7" t="s">
        <v>37</v>
      </c>
      <c r="C58" s="22">
        <f>C57*(1-$C$23/100)</f>
        <v>2039705.2551515151</v>
      </c>
      <c r="D58" s="38" t="e">
        <f t="shared" ref="D58:D76" si="18">D57*(1-$D$23/100)</f>
        <v>#DIV/0!</v>
      </c>
      <c r="E58" s="38" t="e">
        <f t="shared" ref="E58:E76" si="19">E57*(1-$E$23/100)</f>
        <v>#DIV/0!</v>
      </c>
      <c r="F58" s="38" t="e">
        <f t="shared" ref="F58:F76" si="20">F57*(1-$F$23/100)</f>
        <v>#DIV/0!</v>
      </c>
      <c r="G58" s="38" t="e">
        <f t="shared" ref="G58:G76" si="21">G57*(1-$G$23/100)</f>
        <v>#DIV/0!</v>
      </c>
      <c r="H58" s="38" t="e">
        <f t="shared" ref="H58:H76" si="22">H57*(1-$H$23/100)</f>
        <v>#DIV/0!</v>
      </c>
    </row>
    <row r="59" spans="2:8">
      <c r="B59" s="7" t="s">
        <v>38</v>
      </c>
      <c r="C59" s="22">
        <f t="shared" ref="C59:C76" si="23">C58*(1-$C$23/100)</f>
        <v>2029506.7288757574</v>
      </c>
      <c r="D59" s="38" t="e">
        <f t="shared" si="18"/>
        <v>#DIV/0!</v>
      </c>
      <c r="E59" s="38" t="e">
        <f t="shared" si="19"/>
        <v>#DIV/0!</v>
      </c>
      <c r="F59" s="38" t="e">
        <f t="shared" si="20"/>
        <v>#DIV/0!</v>
      </c>
      <c r="G59" s="38" t="e">
        <f t="shared" si="21"/>
        <v>#DIV/0!</v>
      </c>
      <c r="H59" s="38" t="e">
        <f t="shared" si="22"/>
        <v>#DIV/0!</v>
      </c>
    </row>
    <row r="60" spans="2:8">
      <c r="B60" s="7" t="s">
        <v>39</v>
      </c>
      <c r="C60" s="22">
        <f t="shared" si="23"/>
        <v>2019359.1952313785</v>
      </c>
      <c r="D60" s="38" t="e">
        <f t="shared" si="18"/>
        <v>#DIV/0!</v>
      </c>
      <c r="E60" s="38" t="e">
        <f t="shared" si="19"/>
        <v>#DIV/0!</v>
      </c>
      <c r="F60" s="38" t="e">
        <f t="shared" si="20"/>
        <v>#DIV/0!</v>
      </c>
      <c r="G60" s="38" t="e">
        <f t="shared" si="21"/>
        <v>#DIV/0!</v>
      </c>
      <c r="H60" s="38" t="e">
        <f t="shared" si="22"/>
        <v>#DIV/0!</v>
      </c>
    </row>
    <row r="61" spans="2:8">
      <c r="B61" s="7" t="s">
        <v>40</v>
      </c>
      <c r="C61" s="22">
        <f t="shared" si="23"/>
        <v>2009262.3992552217</v>
      </c>
      <c r="D61" s="38" t="e">
        <f t="shared" si="18"/>
        <v>#DIV/0!</v>
      </c>
      <c r="E61" s="38" t="e">
        <f t="shared" si="19"/>
        <v>#DIV/0!</v>
      </c>
      <c r="F61" s="38" t="e">
        <f t="shared" si="20"/>
        <v>#DIV/0!</v>
      </c>
      <c r="G61" s="38" t="e">
        <f t="shared" si="21"/>
        <v>#DIV/0!</v>
      </c>
      <c r="H61" s="38" t="e">
        <f t="shared" si="22"/>
        <v>#DIV/0!</v>
      </c>
    </row>
    <row r="62" spans="2:8">
      <c r="B62" s="7" t="s">
        <v>41</v>
      </c>
      <c r="C62" s="22">
        <f t="shared" si="23"/>
        <v>1999216.0872589457</v>
      </c>
      <c r="D62" s="38" t="e">
        <f t="shared" si="18"/>
        <v>#DIV/0!</v>
      </c>
      <c r="E62" s="38" t="e">
        <f t="shared" si="19"/>
        <v>#DIV/0!</v>
      </c>
      <c r="F62" s="38" t="e">
        <f t="shared" si="20"/>
        <v>#DIV/0!</v>
      </c>
      <c r="G62" s="38" t="e">
        <f t="shared" si="21"/>
        <v>#DIV/0!</v>
      </c>
      <c r="H62" s="38" t="e">
        <f t="shared" si="22"/>
        <v>#DIV/0!</v>
      </c>
    </row>
    <row r="63" spans="2:8">
      <c r="B63" s="7" t="s">
        <v>42</v>
      </c>
      <c r="C63" s="22">
        <f t="shared" si="23"/>
        <v>1989220.006822651</v>
      </c>
      <c r="D63" s="38" t="e">
        <f t="shared" si="18"/>
        <v>#DIV/0!</v>
      </c>
      <c r="E63" s="38" t="e">
        <f t="shared" si="19"/>
        <v>#DIV/0!</v>
      </c>
      <c r="F63" s="38" t="e">
        <f t="shared" si="20"/>
        <v>#DIV/0!</v>
      </c>
      <c r="G63" s="38" t="e">
        <f t="shared" si="21"/>
        <v>#DIV/0!</v>
      </c>
      <c r="H63" s="38" t="e">
        <f t="shared" si="22"/>
        <v>#DIV/0!</v>
      </c>
    </row>
    <row r="64" spans="2:8">
      <c r="B64" s="7" t="s">
        <v>43</v>
      </c>
      <c r="C64" s="22">
        <f t="shared" si="23"/>
        <v>1979273.9067885377</v>
      </c>
      <c r="D64" s="38" t="e">
        <f t="shared" si="18"/>
        <v>#DIV/0!</v>
      </c>
      <c r="E64" s="38" t="e">
        <f t="shared" si="19"/>
        <v>#DIV/0!</v>
      </c>
      <c r="F64" s="38" t="e">
        <f t="shared" si="20"/>
        <v>#DIV/0!</v>
      </c>
      <c r="G64" s="38" t="e">
        <f t="shared" si="21"/>
        <v>#DIV/0!</v>
      </c>
      <c r="H64" s="38" t="e">
        <f t="shared" si="22"/>
        <v>#DIV/0!</v>
      </c>
    </row>
    <row r="65" spans="1:8">
      <c r="B65" s="7" t="s">
        <v>44</v>
      </c>
      <c r="C65" s="22">
        <f t="shared" si="23"/>
        <v>1969377.537254595</v>
      </c>
      <c r="D65" s="38" t="e">
        <f t="shared" si="18"/>
        <v>#DIV/0!</v>
      </c>
      <c r="E65" s="38" t="e">
        <f t="shared" si="19"/>
        <v>#DIV/0!</v>
      </c>
      <c r="F65" s="38" t="e">
        <f t="shared" si="20"/>
        <v>#DIV/0!</v>
      </c>
      <c r="G65" s="38" t="e">
        <f t="shared" si="21"/>
        <v>#DIV/0!</v>
      </c>
      <c r="H65" s="38" t="e">
        <f t="shared" si="22"/>
        <v>#DIV/0!</v>
      </c>
    </row>
    <row r="66" spans="1:8">
      <c r="B66" s="7" t="s">
        <v>45</v>
      </c>
      <c r="C66" s="22">
        <f t="shared" si="23"/>
        <v>1959530.6495683219</v>
      </c>
      <c r="D66" s="38" t="e">
        <f t="shared" si="18"/>
        <v>#DIV/0!</v>
      </c>
      <c r="E66" s="38" t="e">
        <f t="shared" si="19"/>
        <v>#DIV/0!</v>
      </c>
      <c r="F66" s="38" t="e">
        <f t="shared" si="20"/>
        <v>#DIV/0!</v>
      </c>
      <c r="G66" s="38" t="e">
        <f t="shared" si="21"/>
        <v>#DIV/0!</v>
      </c>
      <c r="H66" s="38" t="e">
        <f t="shared" si="22"/>
        <v>#DIV/0!</v>
      </c>
    </row>
    <row r="67" spans="1:8">
      <c r="B67" s="7" t="s">
        <v>46</v>
      </c>
      <c r="C67" s="22">
        <f t="shared" si="23"/>
        <v>1949732.9963204802</v>
      </c>
      <c r="D67" s="38" t="e">
        <f t="shared" si="18"/>
        <v>#DIV/0!</v>
      </c>
      <c r="E67" s="38" t="e">
        <f t="shared" si="19"/>
        <v>#DIV/0!</v>
      </c>
      <c r="F67" s="38" t="e">
        <f t="shared" si="20"/>
        <v>#DIV/0!</v>
      </c>
      <c r="G67" s="38" t="e">
        <f t="shared" si="21"/>
        <v>#DIV/0!</v>
      </c>
      <c r="H67" s="38" t="e">
        <f t="shared" si="22"/>
        <v>#DIV/0!</v>
      </c>
    </row>
    <row r="68" spans="1:8">
      <c r="B68" s="7" t="s">
        <v>47</v>
      </c>
      <c r="C68" s="22">
        <f t="shared" si="23"/>
        <v>1939984.3313388778</v>
      </c>
      <c r="D68" s="38" t="e">
        <f t="shared" si="18"/>
        <v>#DIV/0!</v>
      </c>
      <c r="E68" s="38" t="e">
        <f t="shared" si="19"/>
        <v>#DIV/0!</v>
      </c>
      <c r="F68" s="38" t="e">
        <f t="shared" si="20"/>
        <v>#DIV/0!</v>
      </c>
      <c r="G68" s="38" t="e">
        <f t="shared" si="21"/>
        <v>#DIV/0!</v>
      </c>
      <c r="H68" s="38" t="e">
        <f t="shared" si="22"/>
        <v>#DIV/0!</v>
      </c>
    </row>
    <row r="69" spans="1:8">
      <c r="B69" s="7" t="s">
        <v>48</v>
      </c>
      <c r="C69" s="22">
        <f t="shared" si="23"/>
        <v>1930284.4096821833</v>
      </c>
      <c r="D69" s="38" t="e">
        <f t="shared" si="18"/>
        <v>#DIV/0!</v>
      </c>
      <c r="E69" s="38" t="e">
        <f t="shared" si="19"/>
        <v>#DIV/0!</v>
      </c>
      <c r="F69" s="38" t="e">
        <f t="shared" si="20"/>
        <v>#DIV/0!</v>
      </c>
      <c r="G69" s="38" t="e">
        <f t="shared" si="21"/>
        <v>#DIV/0!</v>
      </c>
      <c r="H69" s="38" t="e">
        <f t="shared" si="22"/>
        <v>#DIV/0!</v>
      </c>
    </row>
    <row r="70" spans="1:8">
      <c r="B70" s="7" t="s">
        <v>49</v>
      </c>
      <c r="C70" s="22">
        <f t="shared" si="23"/>
        <v>1920632.9876337724</v>
      </c>
      <c r="D70" s="38" t="e">
        <f t="shared" si="18"/>
        <v>#DIV/0!</v>
      </c>
      <c r="E70" s="38" t="e">
        <f t="shared" si="19"/>
        <v>#DIV/0!</v>
      </c>
      <c r="F70" s="38" t="e">
        <f t="shared" si="20"/>
        <v>#DIV/0!</v>
      </c>
      <c r="G70" s="38" t="e">
        <f t="shared" si="21"/>
        <v>#DIV/0!</v>
      </c>
      <c r="H70" s="38" t="e">
        <f t="shared" si="22"/>
        <v>#DIV/0!</v>
      </c>
    </row>
    <row r="71" spans="1:8">
      <c r="B71" s="7" t="s">
        <v>50</v>
      </c>
      <c r="C71" s="22">
        <f t="shared" si="23"/>
        <v>1911029.8226956036</v>
      </c>
      <c r="D71" s="38" t="e">
        <f t="shared" si="18"/>
        <v>#DIV/0!</v>
      </c>
      <c r="E71" s="38" t="e">
        <f t="shared" si="19"/>
        <v>#DIV/0!</v>
      </c>
      <c r="F71" s="38" t="e">
        <f t="shared" si="20"/>
        <v>#DIV/0!</v>
      </c>
      <c r="G71" s="38" t="e">
        <f t="shared" si="21"/>
        <v>#DIV/0!</v>
      </c>
      <c r="H71" s="38" t="e">
        <f t="shared" si="22"/>
        <v>#DIV/0!</v>
      </c>
    </row>
    <row r="72" spans="1:8">
      <c r="B72" s="7" t="s">
        <v>51</v>
      </c>
      <c r="C72" s="22">
        <f t="shared" si="23"/>
        <v>1901474.6735821255</v>
      </c>
      <c r="D72" s="38" t="e">
        <f t="shared" si="18"/>
        <v>#DIV/0!</v>
      </c>
      <c r="E72" s="38" t="e">
        <f t="shared" si="19"/>
        <v>#DIV/0!</v>
      </c>
      <c r="F72" s="38" t="e">
        <f t="shared" si="20"/>
        <v>#DIV/0!</v>
      </c>
      <c r="G72" s="38" t="e">
        <f t="shared" si="21"/>
        <v>#DIV/0!</v>
      </c>
      <c r="H72" s="38" t="e">
        <f t="shared" si="22"/>
        <v>#DIV/0!</v>
      </c>
    </row>
    <row r="73" spans="1:8">
      <c r="B73" s="7" t="s">
        <v>52</v>
      </c>
      <c r="C73" s="22">
        <f t="shared" si="23"/>
        <v>1891967.3002142147</v>
      </c>
      <c r="D73" s="38" t="e">
        <f t="shared" si="18"/>
        <v>#DIV/0!</v>
      </c>
      <c r="E73" s="38" t="e">
        <f t="shared" si="19"/>
        <v>#DIV/0!</v>
      </c>
      <c r="F73" s="38" t="e">
        <f t="shared" si="20"/>
        <v>#DIV/0!</v>
      </c>
      <c r="G73" s="38" t="e">
        <f t="shared" si="21"/>
        <v>#DIV/0!</v>
      </c>
      <c r="H73" s="38" t="e">
        <f t="shared" si="22"/>
        <v>#DIV/0!</v>
      </c>
    </row>
    <row r="74" spans="1:8">
      <c r="B74" s="7" t="s">
        <v>53</v>
      </c>
      <c r="C74" s="22">
        <f t="shared" si="23"/>
        <v>1882507.4637131437</v>
      </c>
      <c r="D74" s="38" t="e">
        <f t="shared" si="18"/>
        <v>#DIV/0!</v>
      </c>
      <c r="E74" s="38" t="e">
        <f t="shared" si="19"/>
        <v>#DIV/0!</v>
      </c>
      <c r="F74" s="38" t="e">
        <f t="shared" si="20"/>
        <v>#DIV/0!</v>
      </c>
      <c r="G74" s="38" t="e">
        <f t="shared" si="21"/>
        <v>#DIV/0!</v>
      </c>
      <c r="H74" s="38" t="e">
        <f t="shared" si="22"/>
        <v>#DIV/0!</v>
      </c>
    </row>
    <row r="75" spans="1:8">
      <c r="B75" s="7" t="s">
        <v>54</v>
      </c>
      <c r="C75" s="22">
        <f t="shared" si="23"/>
        <v>1873094.9263945781</v>
      </c>
      <c r="D75" s="38" t="e">
        <f t="shared" si="18"/>
        <v>#DIV/0!</v>
      </c>
      <c r="E75" s="38" t="e">
        <f t="shared" si="19"/>
        <v>#DIV/0!</v>
      </c>
      <c r="F75" s="38" t="e">
        <f t="shared" si="20"/>
        <v>#DIV/0!</v>
      </c>
      <c r="G75" s="38" t="e">
        <f t="shared" si="21"/>
        <v>#DIV/0!</v>
      </c>
      <c r="H75" s="38" t="e">
        <f t="shared" si="22"/>
        <v>#DIV/0!</v>
      </c>
    </row>
    <row r="76" spans="1:8">
      <c r="B76" s="7" t="s">
        <v>55</v>
      </c>
      <c r="C76" s="22">
        <f t="shared" si="23"/>
        <v>1863729.4517626052</v>
      </c>
      <c r="D76" s="38" t="e">
        <f t="shared" si="18"/>
        <v>#DIV/0!</v>
      </c>
      <c r="E76" s="38" t="e">
        <f t="shared" si="19"/>
        <v>#DIV/0!</v>
      </c>
      <c r="F76" s="38" t="e">
        <f t="shared" si="20"/>
        <v>#DIV/0!</v>
      </c>
      <c r="G76" s="38" t="e">
        <f t="shared" si="21"/>
        <v>#DIV/0!</v>
      </c>
      <c r="H76" s="38" t="e">
        <f t="shared" si="22"/>
        <v>#DIV/0!</v>
      </c>
    </row>
    <row r="77" spans="1:8">
      <c r="B77" s="7" t="s">
        <v>56</v>
      </c>
      <c r="C77" s="21">
        <f>SUM(C57:C76)</f>
        <v>39108845.159847543</v>
      </c>
      <c r="D77" s="37" t="e">
        <f t="shared" ref="D77:H77" si="24">SUM(D57:D76)</f>
        <v>#DIV/0!</v>
      </c>
      <c r="E77" s="37" t="e">
        <f t="shared" si="24"/>
        <v>#DIV/0!</v>
      </c>
      <c r="F77" s="37" t="e">
        <f t="shared" si="24"/>
        <v>#DIV/0!</v>
      </c>
      <c r="G77" s="37" t="e">
        <f t="shared" si="24"/>
        <v>#DIV/0!</v>
      </c>
      <c r="H77" s="37" t="e">
        <f t="shared" si="24"/>
        <v>#DIV/0!</v>
      </c>
    </row>
    <row r="78" spans="1:8">
      <c r="C78" s="47"/>
      <c r="D78" s="47"/>
      <c r="E78" s="47"/>
      <c r="F78" s="47"/>
      <c r="G78" s="47"/>
      <c r="H78" s="47"/>
    </row>
    <row r="79" spans="1:8">
      <c r="B79" s="7"/>
      <c r="C79" s="24" t="s">
        <v>10</v>
      </c>
      <c r="D79" s="40" t="s">
        <v>10</v>
      </c>
      <c r="E79" s="40" t="s">
        <v>10</v>
      </c>
      <c r="F79" s="40" t="s">
        <v>10</v>
      </c>
      <c r="G79" s="40" t="s">
        <v>10</v>
      </c>
      <c r="H79" s="40" t="s">
        <v>10</v>
      </c>
    </row>
    <row r="80" spans="1:8">
      <c r="A80">
        <v>1</v>
      </c>
      <c r="B80" s="7" t="s">
        <v>36</v>
      </c>
      <c r="C80" s="25">
        <f>C36*(1-0.064)*0.014*10000</f>
        <v>151809.84</v>
      </c>
      <c r="D80" s="41">
        <f t="shared" ref="C80:H80" si="25">D36*(1-0.064)*0.014*10000</f>
        <v>0</v>
      </c>
      <c r="E80" s="41">
        <f t="shared" si="25"/>
        <v>0</v>
      </c>
      <c r="F80" s="41">
        <f t="shared" si="25"/>
        <v>0</v>
      </c>
      <c r="G80" s="41">
        <f t="shared" si="25"/>
        <v>0</v>
      </c>
      <c r="H80" s="41">
        <f t="shared" si="25"/>
        <v>0</v>
      </c>
    </row>
    <row r="81" spans="1:8">
      <c r="A81">
        <v>2</v>
      </c>
      <c r="B81" s="7" t="s">
        <v>37</v>
      </c>
      <c r="C81" s="25">
        <f>C80*(1-0.124)</f>
        <v>132985.41983999999</v>
      </c>
      <c r="D81" s="41">
        <f t="shared" ref="D81:H96" si="26">D$36/17*(17-$A80)*(1-0.124)*0.014*10000</f>
        <v>0</v>
      </c>
      <c r="E81" s="41">
        <f t="shared" si="26"/>
        <v>0</v>
      </c>
      <c r="F81" s="41">
        <f t="shared" si="26"/>
        <v>0</v>
      </c>
      <c r="G81" s="41">
        <f t="shared" si="26"/>
        <v>0</v>
      </c>
      <c r="H81" s="41">
        <f t="shared" si="26"/>
        <v>0</v>
      </c>
    </row>
    <row r="82" spans="1:8">
      <c r="A82">
        <v>3</v>
      </c>
      <c r="B82" s="7" t="s">
        <v>38</v>
      </c>
      <c r="C82" s="25">
        <f t="shared" ref="C82:C96" si="27">C81*(1-0.124)</f>
        <v>116495.22777983999</v>
      </c>
      <c r="D82" s="41">
        <f t="shared" si="26"/>
        <v>0</v>
      </c>
      <c r="E82" s="41">
        <f t="shared" si="26"/>
        <v>0</v>
      </c>
      <c r="F82" s="41">
        <f t="shared" si="26"/>
        <v>0</v>
      </c>
      <c r="G82" s="41">
        <f t="shared" si="26"/>
        <v>0</v>
      </c>
      <c r="H82" s="41">
        <f t="shared" si="26"/>
        <v>0</v>
      </c>
    </row>
    <row r="83" spans="1:8">
      <c r="A83">
        <v>4</v>
      </c>
      <c r="B83" s="7" t="s">
        <v>39</v>
      </c>
      <c r="C83" s="25">
        <f t="shared" si="27"/>
        <v>102049.81953513983</v>
      </c>
      <c r="D83" s="41">
        <f t="shared" si="26"/>
        <v>0</v>
      </c>
      <c r="E83" s="41">
        <f t="shared" si="26"/>
        <v>0</v>
      </c>
      <c r="F83" s="41">
        <f t="shared" si="26"/>
        <v>0</v>
      </c>
      <c r="G83" s="41">
        <f t="shared" si="26"/>
        <v>0</v>
      </c>
      <c r="H83" s="41">
        <f t="shared" si="26"/>
        <v>0</v>
      </c>
    </row>
    <row r="84" spans="1:8">
      <c r="A84">
        <v>5</v>
      </c>
      <c r="B84" s="7" t="s">
        <v>40</v>
      </c>
      <c r="C84" s="25">
        <f t="shared" si="27"/>
        <v>89395.641912782492</v>
      </c>
      <c r="D84" s="41">
        <f t="shared" si="26"/>
        <v>0</v>
      </c>
      <c r="E84" s="41">
        <f t="shared" si="26"/>
        <v>0</v>
      </c>
      <c r="F84" s="41">
        <f t="shared" si="26"/>
        <v>0</v>
      </c>
      <c r="G84" s="41">
        <f t="shared" si="26"/>
        <v>0</v>
      </c>
      <c r="H84" s="41">
        <f t="shared" si="26"/>
        <v>0</v>
      </c>
    </row>
    <row r="85" spans="1:8">
      <c r="A85">
        <v>6</v>
      </c>
      <c r="B85" s="7" t="s">
        <v>41</v>
      </c>
      <c r="C85" s="25">
        <f t="shared" si="27"/>
        <v>78310.582315597465</v>
      </c>
      <c r="D85" s="41">
        <f t="shared" si="26"/>
        <v>0</v>
      </c>
      <c r="E85" s="41">
        <f t="shared" si="26"/>
        <v>0</v>
      </c>
      <c r="F85" s="41">
        <f t="shared" si="26"/>
        <v>0</v>
      </c>
      <c r="G85" s="41">
        <f t="shared" si="26"/>
        <v>0</v>
      </c>
      <c r="H85" s="41">
        <f t="shared" si="26"/>
        <v>0</v>
      </c>
    </row>
    <row r="86" spans="1:8">
      <c r="A86">
        <v>7</v>
      </c>
      <c r="B86" s="7" t="s">
        <v>42</v>
      </c>
      <c r="C86" s="25">
        <f t="shared" si="27"/>
        <v>68600.070108463377</v>
      </c>
      <c r="D86" s="41">
        <f t="shared" si="26"/>
        <v>0</v>
      </c>
      <c r="E86" s="41">
        <f t="shared" si="26"/>
        <v>0</v>
      </c>
      <c r="F86" s="41">
        <f t="shared" si="26"/>
        <v>0</v>
      </c>
      <c r="G86" s="41">
        <f t="shared" si="26"/>
        <v>0</v>
      </c>
      <c r="H86" s="41">
        <f t="shared" si="26"/>
        <v>0</v>
      </c>
    </row>
    <row r="87" spans="1:8">
      <c r="A87">
        <v>8</v>
      </c>
      <c r="B87" s="7" t="s">
        <v>43</v>
      </c>
      <c r="C87" s="25">
        <f t="shared" si="27"/>
        <v>60093.661415013921</v>
      </c>
      <c r="D87" s="41">
        <f t="shared" si="26"/>
        <v>0</v>
      </c>
      <c r="E87" s="41">
        <f t="shared" si="26"/>
        <v>0</v>
      </c>
      <c r="F87" s="41">
        <f t="shared" si="26"/>
        <v>0</v>
      </c>
      <c r="G87" s="41">
        <f t="shared" si="26"/>
        <v>0</v>
      </c>
      <c r="H87" s="41">
        <f t="shared" si="26"/>
        <v>0</v>
      </c>
    </row>
    <row r="88" spans="1:8">
      <c r="A88">
        <v>9</v>
      </c>
      <c r="B88" s="7" t="s">
        <v>44</v>
      </c>
      <c r="C88" s="25">
        <f t="shared" si="27"/>
        <v>52642.047399552197</v>
      </c>
      <c r="D88" s="41">
        <f t="shared" si="26"/>
        <v>0</v>
      </c>
      <c r="E88" s="41">
        <f t="shared" si="26"/>
        <v>0</v>
      </c>
      <c r="F88" s="41">
        <f t="shared" si="26"/>
        <v>0</v>
      </c>
      <c r="G88" s="41">
        <f t="shared" si="26"/>
        <v>0</v>
      </c>
      <c r="H88" s="41">
        <f t="shared" si="26"/>
        <v>0</v>
      </c>
    </row>
    <row r="89" spans="1:8">
      <c r="A89">
        <v>10</v>
      </c>
      <c r="B89" s="7" t="s">
        <v>45</v>
      </c>
      <c r="C89" s="25">
        <f t="shared" si="27"/>
        <v>46114.433522007726</v>
      </c>
      <c r="D89" s="41">
        <f t="shared" si="26"/>
        <v>0</v>
      </c>
      <c r="E89" s="41">
        <f t="shared" si="26"/>
        <v>0</v>
      </c>
      <c r="F89" s="41">
        <f t="shared" si="26"/>
        <v>0</v>
      </c>
      <c r="G89" s="41">
        <f t="shared" si="26"/>
        <v>0</v>
      </c>
      <c r="H89" s="41">
        <f t="shared" si="26"/>
        <v>0</v>
      </c>
    </row>
    <row r="90" spans="1:8">
      <c r="A90">
        <v>11</v>
      </c>
      <c r="B90" s="7" t="s">
        <v>46</v>
      </c>
      <c r="C90" s="25">
        <f t="shared" si="27"/>
        <v>40396.24376527877</v>
      </c>
      <c r="D90" s="41">
        <f t="shared" si="26"/>
        <v>0</v>
      </c>
      <c r="E90" s="41">
        <f t="shared" si="26"/>
        <v>0</v>
      </c>
      <c r="F90" s="41">
        <f t="shared" si="26"/>
        <v>0</v>
      </c>
      <c r="G90" s="41">
        <f t="shared" si="26"/>
        <v>0</v>
      </c>
      <c r="H90" s="41">
        <f t="shared" si="26"/>
        <v>0</v>
      </c>
    </row>
    <row r="91" spans="1:8">
      <c r="A91">
        <v>12</v>
      </c>
      <c r="B91" s="7" t="s">
        <v>47</v>
      </c>
      <c r="C91" s="25">
        <f t="shared" si="27"/>
        <v>35387.109538384204</v>
      </c>
      <c r="D91" s="41">
        <f t="shared" si="26"/>
        <v>0</v>
      </c>
      <c r="E91" s="41">
        <f t="shared" si="26"/>
        <v>0</v>
      </c>
      <c r="F91" s="41">
        <f t="shared" si="26"/>
        <v>0</v>
      </c>
      <c r="G91" s="41">
        <f t="shared" si="26"/>
        <v>0</v>
      </c>
      <c r="H91" s="41">
        <f t="shared" si="26"/>
        <v>0</v>
      </c>
    </row>
    <row r="92" spans="1:8">
      <c r="A92">
        <v>13</v>
      </c>
      <c r="B92" s="7" t="s">
        <v>48</v>
      </c>
      <c r="C92" s="25">
        <f t="shared" si="27"/>
        <v>30999.107955624564</v>
      </c>
      <c r="D92" s="41">
        <f t="shared" si="26"/>
        <v>0</v>
      </c>
      <c r="E92" s="41">
        <f t="shared" si="26"/>
        <v>0</v>
      </c>
      <c r="F92" s="41">
        <f t="shared" si="26"/>
        <v>0</v>
      </c>
      <c r="G92" s="41">
        <f t="shared" si="26"/>
        <v>0</v>
      </c>
      <c r="H92" s="41">
        <f t="shared" si="26"/>
        <v>0</v>
      </c>
    </row>
    <row r="93" spans="1:8">
      <c r="A93">
        <v>14</v>
      </c>
      <c r="B93" s="7" t="s">
        <v>49</v>
      </c>
      <c r="C93" s="25">
        <f t="shared" si="27"/>
        <v>27155.218569127119</v>
      </c>
      <c r="D93" s="41">
        <f t="shared" si="26"/>
        <v>0</v>
      </c>
      <c r="E93" s="41">
        <f t="shared" si="26"/>
        <v>0</v>
      </c>
      <c r="F93" s="41">
        <f t="shared" si="26"/>
        <v>0</v>
      </c>
      <c r="G93" s="41">
        <f t="shared" si="26"/>
        <v>0</v>
      </c>
      <c r="H93" s="41">
        <f t="shared" si="26"/>
        <v>0</v>
      </c>
    </row>
    <row r="94" spans="1:8">
      <c r="A94">
        <v>15</v>
      </c>
      <c r="B94" s="7" t="s">
        <v>50</v>
      </c>
      <c r="C94" s="25">
        <f t="shared" si="27"/>
        <v>23787.971466555355</v>
      </c>
      <c r="D94" s="41">
        <f t="shared" si="26"/>
        <v>0</v>
      </c>
      <c r="E94" s="41">
        <f t="shared" si="26"/>
        <v>0</v>
      </c>
      <c r="F94" s="41">
        <f t="shared" si="26"/>
        <v>0</v>
      </c>
      <c r="G94" s="41">
        <f t="shared" si="26"/>
        <v>0</v>
      </c>
      <c r="H94" s="41">
        <f t="shared" si="26"/>
        <v>0</v>
      </c>
    </row>
    <row r="95" spans="1:8">
      <c r="A95">
        <v>16</v>
      </c>
      <c r="B95" s="7" t="s">
        <v>51</v>
      </c>
      <c r="C95" s="25">
        <f t="shared" si="27"/>
        <v>20838.26300470249</v>
      </c>
      <c r="D95" s="41">
        <f t="shared" si="26"/>
        <v>0</v>
      </c>
      <c r="E95" s="41">
        <f t="shared" si="26"/>
        <v>0</v>
      </c>
      <c r="F95" s="41">
        <f t="shared" si="26"/>
        <v>0</v>
      </c>
      <c r="G95" s="41">
        <f t="shared" si="26"/>
        <v>0</v>
      </c>
      <c r="H95" s="41">
        <f t="shared" si="26"/>
        <v>0</v>
      </c>
    </row>
    <row r="96" spans="1:8">
      <c r="A96">
        <v>17</v>
      </c>
      <c r="B96" s="7" t="s">
        <v>52</v>
      </c>
      <c r="C96" s="25">
        <f>C95*(1-0.124)</f>
        <v>18254.318392119381</v>
      </c>
      <c r="D96" s="41">
        <f t="shared" si="26"/>
        <v>0</v>
      </c>
      <c r="E96" s="41">
        <f t="shared" si="26"/>
        <v>0</v>
      </c>
      <c r="F96" s="41">
        <f t="shared" si="26"/>
        <v>0</v>
      </c>
      <c r="G96" s="41">
        <f t="shared" si="26"/>
        <v>0</v>
      </c>
      <c r="H96" s="41">
        <f t="shared" si="26"/>
        <v>0</v>
      </c>
    </row>
    <row r="97" spans="1:8">
      <c r="A97">
        <v>18</v>
      </c>
      <c r="B97" s="7" t="s">
        <v>53</v>
      </c>
      <c r="C97" s="25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</row>
    <row r="98" spans="1:8">
      <c r="A98">
        <v>19</v>
      </c>
      <c r="B98" s="7" t="s">
        <v>54</v>
      </c>
      <c r="C98" s="25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</row>
    <row r="99" spans="1:8">
      <c r="A99">
        <v>20</v>
      </c>
      <c r="B99" s="7" t="s">
        <v>55</v>
      </c>
      <c r="C99" s="25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</row>
    <row r="100" spans="1:8">
      <c r="B100" s="7" t="s">
        <v>56</v>
      </c>
      <c r="C100" s="26">
        <f>SUM(C80:C99)</f>
        <v>1095314.9765201889</v>
      </c>
      <c r="D100" s="42">
        <f t="shared" ref="D100:H100" si="28">SUM(D80:D99)</f>
        <v>0</v>
      </c>
      <c r="E100" s="42">
        <f t="shared" si="28"/>
        <v>0</v>
      </c>
      <c r="F100" s="42">
        <f t="shared" si="28"/>
        <v>0</v>
      </c>
      <c r="G100" s="42">
        <f t="shared" si="28"/>
        <v>0</v>
      </c>
      <c r="H100" s="42">
        <f t="shared" si="28"/>
        <v>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 Hirokazu</dc:creator>
  <cp:lastModifiedBy>hamasaki hajime</cp:lastModifiedBy>
  <dcterms:created xsi:type="dcterms:W3CDTF">2017-03-14T06:49:09Z</dcterms:created>
  <dcterms:modified xsi:type="dcterms:W3CDTF">2017-03-29T01:02:56Z</dcterms:modified>
</cp:coreProperties>
</file>